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0f6eabac9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" sheetId="1" r:id="R249c5ce37d194966"/>
    <x:sheet xmlns:r="http://schemas.openxmlformats.org/officeDocument/2006/relationships" name="Inputs" sheetId="2" r:id="Rc375511afc6343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&quot;-&quot;"/>
    <x:numFmt numFmtId="201" formatCode="0.0%;(0.0%);&quot;-&quot;"/>
    <x:numFmt numFmtId="202" formatCode="&quot;$&quot;#,##0;(&quot;$&quot;#,##0);&quot;-&quot;"/>
    <x:numFmt numFmtId="203" formatCode="&quot;$&quot;#,##0.00"/>
  </x:numFmts>
  <x:fonts count="5">
    <x:font>
      <x:sz val="11"/>
      <x:name val="Carlito"/>
    </x:font>
    <x:font>
      <x:sz val="10"/>
      <x:color rgb="FF111827"/>
      <x:name val="Arial"/>
    </x:font>
    <x:font>
      <x:b/>
      <x:sz val="15"/>
      <x:color rgb="FF111827"/>
      <x:name val="Arial"/>
    </x:font>
    <x:font>
      <x:b/>
      <x:sz val="10"/>
      <x:color rgb="FFFFFFFF"/>
      <x:name val="Arial"/>
    </x:font>
    <x:font>
      <x:sz val="10"/>
      <x:color rgb="FF1661B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3B59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b261f31434a83" /><Relationship Type="http://schemas.openxmlformats.org/officeDocument/2006/relationships/theme" Target="/xl/theme/theme1.xml" Id="Re4d463fce9c049e3" /><Relationship Type="http://schemas.openxmlformats.org/officeDocument/2006/relationships/sharedStrings" Target="/xl/sharedStrings.xml" Id="R5d01c6aba3534713" /><Relationship Type="http://schemas.openxmlformats.org/officeDocument/2006/relationships/worksheet" Target="/xl/worksheets/sheet1.xml" Id="R249c5ce37d194966" /><Relationship Type="http://schemas.openxmlformats.org/officeDocument/2006/relationships/worksheet" Target="/xl/worksheets/sheet2.xml" Id="Rc375511afc6343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B59"/>
  </x:sheetPr>
  <x:sheetViews>
    <x:sheetView showGridLines="0" workbookViewId="0"/>
  </x:sheetViews>
  <x:sheetFormatPr defaultRowHeight="15"/>
  <x:cols>
    <x:col min="2" max="2" width="58" hidden="0" customWidth="1"/>
    <x:col min="3" max="3" width="21" hidden="0" customWidth="1"/>
  </x:cols>
  <x:sheetData>
    <x:row r="2">
      <x:c r="B2" s="3" t="str">
        <x:v>Commerce media business case</x:v>
      </x:c>
      <x:c r="C2" s="2"/>
    </x:row>
    <x:row r="3">
      <x:c r="B3" s="2" t="str">
        <x:v>October 17, 2026. Illustrative model. Edit inputs and check sources.</x:v>
      </x:c>
      <x:c r="C3" s="2"/>
    </x:row>
    <x:row r="4">
      <x:c r="B4" s="2"/>
      <x:c r="C4" s="2"/>
    </x:row>
    <x:row r="5" ht="25" customHeight="1">
      <x:c r="B5" s="5" t="str">
        <x:v>Calculated result</x:v>
      </x:c>
      <x:c r="C5" s="5" t="str">
        <x:v>Value</x:v>
      </x:c>
    </x:row>
    <x:row r="6">
      <x:c r="B6" s="2" t="str">
        <x:v>Monthly active users</x:v>
      </x:c>
      <x:c r="C6" s="12" t="n">
        <x:f>Inputs!$B$6*Inputs!$B$7</x:f>
        <x:v>12000000</x:v>
      </x:c>
    </x:row>
    <x:row r="7">
      <x:c r="B7" s="2" t="str">
        <x:v>Addressable active users</x:v>
      </x:c>
      <x:c r="C7" s="12" t="n">
        <x:f>$C$6*Inputs!$B$8</x:f>
        <x:v>9600000</x:v>
      </x:c>
    </x:row>
    <x:row r="8">
      <x:c r="B8" s="2" t="str">
        <x:v>Monthly redemptions</x:v>
      </x:c>
      <x:c r="C8" s="12" t="n">
        <x:f>$C$7*Inputs!$B$9*Inputs!$B$10</x:f>
        <x:v>1248000</x:v>
      </x:c>
    </x:row>
    <x:row r="9">
      <x:c r="B9" s="2" t="str">
        <x:v>Monthly merchant sales driven</x:v>
      </x:c>
      <x:c r="C9" s="13" t="n">
        <x:f>$C$8*Inputs!$B$13</x:f>
        <x:v>74880000</x:v>
      </x:c>
    </x:row>
    <x:row r="10">
      <x:c r="B10" s="2" t="str">
        <x:v>Monthly offer billings</x:v>
      </x:c>
      <x:c r="C10" s="13" t="n">
        <x:f>IF(Inputs!$B$11=1,$C$8*Inputs!$B$12,$C$9*Inputs!$B$14)</x:f>
        <x:v>3744000</x:v>
      </x:c>
    </x:row>
    <x:row r="11">
      <x:c r="B11" s="2" t="str">
        <x:v>Monthly consumer incentives</x:v>
      </x:c>
      <x:c r="C11" s="13" t="n">
        <x:f>$C$10*Inputs!$B$15</x:f>
        <x:v>1460160</x:v>
      </x:c>
    </x:row>
    <x:row r="12">
      <x:c r="B12" s="2" t="str">
        <x:v>Monthly partner share</x:v>
      </x:c>
      <x:c r="C12" s="13" t="n">
        <x:f>($C$10-$C$11)*Inputs!$B$16</x:f>
        <x:v>0</x:v>
      </x:c>
    </x:row>
    <x:row r="13">
      <x:c r="B13" s="2" t="str">
        <x:v>Monthly retained offer revenue</x:v>
      </x:c>
      <x:c r="C13" s="13" t="n">
        <x:f>$C$10-$C$11-$C$12</x:f>
        <x:v>2283840</x:v>
      </x:c>
    </x:row>
    <x:row r="14">
      <x:c r="B14" s="2" t="str">
        <x:v>Monthly onsite impressions</x:v>
      </x:c>
      <x:c r="C14" s="12" t="n">
        <x:f>$C$6*Inputs!$B$17*Inputs!$B$18*Inputs!$B$19*Inputs!$B$20</x:f>
        <x:v>36000000</x:v>
      </x:c>
    </x:row>
    <x:row r="15">
      <x:c r="B15" s="2" t="str">
        <x:v>Monthly onsite revenue</x:v>
      </x:c>
      <x:c r="C15" s="13" t="n">
        <x:f>IF(Inputs!$B$22=1,$C$14*Inputs!$B$23*Inputs!$B$24,$C$14/1000*Inputs!$B$21)</x:f>
        <x:v>288000</x:v>
      </x:c>
    </x:row>
    <x:row r="16">
      <x:c r="B16" s="2" t="str">
        <x:v>Monthly screen revenue</x:v>
      </x:c>
      <x:c r="C16" s="13" t="n">
        <x:f>Inputs!$B$25*Inputs!$B$26*Inputs!$B$27*30*Inputs!$B$28/1000*Inputs!$B$29</x:f>
        <x:v>0</x:v>
      </x:c>
    </x:row>
    <x:row r="17">
      <x:c r="B17" s="2" t="str">
        <x:v>Monthly offsite billings</x:v>
      </x:c>
      <x:c r="C17" s="13" t="n">
        <x:f>$C$7*Inputs!$B$30*Inputs!$B$31/1000*Inputs!$B$32</x:f>
        <x:v>384000</x:v>
      </x:c>
    </x:row>
    <x:row r="18">
      <x:c r="B18" s="2" t="str">
        <x:v>Monthly retained offsite revenue</x:v>
      </x:c>
      <x:c r="C18" s="13" t="n">
        <x:f>$C$17*Inputs!$B$33</x:f>
        <x:v>96000</x:v>
      </x:c>
    </x:row>
    <x:row r="19">
      <x:c r="B19" s="2" t="str">
        <x:v>Steady-state monthly gross billings</x:v>
      </x:c>
      <x:c r="C19" s="13" t="n">
        <x:f>$C$10+$C$15+$C$16+$C$17</x:f>
        <x:v>4416000</x:v>
      </x:c>
    </x:row>
    <x:row r="20">
      <x:c r="B20" s="2" t="str">
        <x:v>Steady-state monthly retained revenue</x:v>
      </x:c>
      <x:c r="C20" s="13" t="n">
        <x:f>$C$13+$C$15+$C$16+$C$18</x:f>
        <x:v>2667840</x:v>
      </x:c>
    </x:row>
    <x:row r="21">
      <x:c r="B21" s="2" t="str">
        <x:v>Year 1 gross billings</x:v>
      </x:c>
      <x:c r="C21" s="13" t="n">
        <x:f>$C$19*12*Inputs!$B$41</x:f>
        <x:v>26496000</x:v>
      </x:c>
    </x:row>
    <x:row r="22">
      <x:c r="B22" s="2" t="str">
        <x:v>Year 1 retained revenue</x:v>
      </x:c>
      <x:c r="C22" s="13" t="n">
        <x:f>$C$20*12*Inputs!$B$41</x:f>
        <x:v>16007040</x:v>
      </x:c>
    </x:row>
    <x:row r="23">
      <x:c r="B23" s="2" t="str">
        <x:v>Year 1 contribution</x:v>
      </x:c>
      <x:c r="C23" s="13" t="n">
        <x:f>$C$22*(1-Inputs!$B$34-Inputs!$B$39)-Inputs!$B$35-Inputs!$B$36*Inputs!$B$37-Inputs!$B$38-Inputs!$B$40</x:f>
        <x:v>8384343.999999998</x:v>
      </x:c>
    </x:row>
    <x:row r="24">
      <x:c r="B24" s="2" t="str">
        <x:v>Year 2 gross billings</x:v>
      </x:c>
      <x:c r="C24" s="13" t="n">
        <x:f>$C$19*12*Inputs!$B$42</x:f>
        <x:v>45043200</x:v>
      </x:c>
    </x:row>
    <x:row r="25">
      <x:c r="B25" s="2" t="str">
        <x:v>Year 2 retained revenue</x:v>
      </x:c>
      <x:c r="C25" s="13" t="n">
        <x:f>$C$20*12*Inputs!$B$42</x:f>
        <x:v>27211968</x:v>
      </x:c>
    </x:row>
    <x:row r="26">
      <x:c r="B26" s="2" t="str">
        <x:v>Year 2 contribution</x:v>
      </x:c>
      <x:c r="C26" s="13" t="n">
        <x:f>$C$25*(1-Inputs!$B$34-Inputs!$B$39)-Inputs!$B$35-Inputs!$B$36*Inputs!$B$37-Inputs!$B$38-0</x:f>
        <x:v>19348286.4</x:v>
      </x:c>
    </x:row>
    <x:row r="27">
      <x:c r="B27" s="2" t="str">
        <x:v>Year 3 gross billings</x:v>
      </x:c>
      <x:c r="C27" s="13" t="n">
        <x:f>$C$19*12*Inputs!$B$43</x:f>
        <x:v>52992000</x:v>
      </x:c>
    </x:row>
    <x:row r="28">
      <x:c r="B28" s="2" t="str">
        <x:v>Year 3 retained revenue</x:v>
      </x:c>
      <x:c r="C28" s="13" t="n">
        <x:f>$C$20*12*Inputs!$B$43</x:f>
        <x:v>32014080</x:v>
      </x:c>
    </x:row>
    <x:row r="29">
      <x:c r="B29" s="2" t="str">
        <x:v>Year 3 contribution</x:v>
      </x:c>
      <x:c r="C29" s="13" t="n">
        <x:f>$C$28*(1-Inputs!$B$34-Inputs!$B$39)-Inputs!$B$35-Inputs!$B$36*Inputs!$B$37-Inputs!$B$38-0</x:f>
        <x:v>23189975.999999996</x:v>
      </x:c>
    </x:row>
    <x:row r="30">
      <x:c r="B30" s="2" t="str">
        <x:v>Contribution NPV over three years</x:v>
      </x:c>
      <x:c r="C30" s="13" t="n">
        <x:f>$C$23/(1+Inputs!$B$44)+$C$26/(1+Inputs!$B$44)^2+$C$29/(1+Inputs!$B$44)^3</x:f>
        <x:v>41035422.44928624</x:v>
      </x:c>
    </x:row>
    <x:row r="31">
      <x:c r="B31" s="2" t="str">
        <x:v>Cumulative contribution</x:v>
      </x:c>
      <x:c r="C31" s="13" t="n">
        <x:f>$C$23+$C$26+$C$29</x:f>
        <x:v>50922606.39999999</x:v>
      </x:c>
    </x:row>
    <x:row r="32">
      <x:c r="B32" s="2" t="str">
        <x:v>Annual offer billings per active user</x:v>
      </x:c>
      <x:c r="C32" s="13" t="n">
        <x:f>$C$10*12/$C$6</x:f>
        <x:v>3.744</x:v>
      </x:c>
    </x:row>
    <x:row r="33">
      <x:c r="B33" s="2" t="str">
        <x:v>Annual retained revenue per member</x:v>
      </x:c>
      <x:c r="C33" s="13" t="n">
        <x:f>$C$20*12/Inputs!$B$6</x:f>
        <x:v>1.600704</x:v>
      </x:c>
    </x:row>
    <x:row r="34">
      <x:c r="B34" s="2" t="str">
        <x:v>Payback year within the modeled horizon</x:v>
      </x:c>
      <x:c r="C34" s="12" t="n">
        <x:f>IF($C$23&gt;=0,1,IF($C$23+$C$26&gt;=0,2,IF($C$31&gt;=0,3,0/0)))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57299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20" hidden="0" customWidth="1"/>
    <x:col min="3" max="3" width="12" hidden="0" customWidth="1"/>
    <x:col min="4" max="4" width="70" hidden="0" customWidth="1"/>
    <x:col min="5" max="5" width="105" hidden="0" customWidth="1"/>
  </x:cols>
  <x:sheetData>
    <x:row r="2">
      <x:c r="A2" s="3" t="str">
        <x:v>Editable model inputs</x:v>
      </x:c>
      <x:c r="B2" s="2"/>
      <x:c r="C2" s="2"/>
      <x:c r="D2" s="2"/>
      <x:c r="E2" s="2"/>
    </x:row>
    <x:row r="3">
      <x:c r="A3" s="2" t="str">
        <x:v>Percentage inputs store fractions. Source links and assumption labels are shown beside each input.</x:v>
      </x:c>
      <x:c r="B3" s="2"/>
      <x:c r="C3" s="2"/>
      <x:c r="D3" s="2" t="str">
        <x:v>CC BY 4.0</x:v>
      </x:c>
      <x:c r="E3" s="2" t="str">
        <x:v>https://creativecommons.org/licenses/by/4.0/</x:v>
      </x:c>
    </x:row>
    <x:row r="4">
      <x:c r="A4" s="2"/>
      <x:c r="B4" s="2"/>
      <x:c r="C4" s="2"/>
      <x:c r="D4" s="2"/>
      <x:c r="E4" s="2"/>
    </x:row>
    <x:row r="5" ht="25" customHeight="1">
      <x:c r="A5" s="5" t="str">
        <x:v>Input</x:v>
      </x:c>
      <x:c r="B5" s="5" t="str">
        <x:v>Value</x:v>
      </x:c>
      <x:c r="C5" s="5" t="str">
        <x:v>Unit</x:v>
      </x:c>
      <x:c r="D5" s="5" t="str">
        <x:v>Source or assumption</x:v>
      </x:c>
      <x:c r="E5" s="5" t="str">
        <x:v>Source URL</x:v>
      </x:c>
    </x:row>
    <x:row r="6">
      <x:c r="A6" s="2" t="str">
        <x:v>Customers or members</x:v>
      </x:c>
      <x:c r="B6" s="8" t="n">
        <x:v>20000000</x:v>
      </x:c>
      <x:c r="C6" s="2" t="str"/>
      <x:c r="D6" s="2" t="str">
        <x:v>Editable assumption</x:v>
      </x:c>
      <x:c r="E6" s="2" t="str"/>
    </x:row>
    <x:row r="7">
      <x:c r="A7" s="2" t="str">
        <x:v>Monthly active share</x:v>
      </x:c>
      <x:c r="B7" s="9" t="n">
        <x:v>0.6</x:v>
      </x:c>
      <x:c r="C7" s="2" t="str">
        <x:v>%</x:v>
      </x:c>
      <x:c r="D7" s="2" t="str">
        <x:v>Editable assumption</x:v>
      </x:c>
      <x:c r="E7" s="2" t="str"/>
    </x:row>
    <x:row r="8">
      <x:c r="A8" s="2" t="str">
        <x:v>Addressable share</x:v>
      </x:c>
      <x:c r="B8" s="9" t="n">
        <x:v>0.8</x:v>
      </x:c>
      <x:c r="C8" s="2" t="str">
        <x:v>%</x:v>
      </x:c>
      <x:c r="D8" s="2" t="str">
        <x:v>Editable assumption</x:v>
      </x:c>
      <x:c r="E8" s="2" t="str"/>
    </x:row>
    <x:row r="9">
      <x:c r="A9" s="2" t="str">
        <x:v>Offer views per addressable user</x:v>
      </x:c>
      <x:c r="B9" s="8" t="n">
        <x:v>26</x:v>
      </x:c>
      <x:c r="C9" s="2" t="str"/>
      <x:c r="D9" s="2" t="str">
        <x:v>Chase ratios; accessed October 17, 2026</x:v>
      </x:c>
      <x:c r="E9" s="2" t="str">
        <x:v>https://www.chase.com/mediasolutions/home</x:v>
      </x:c>
    </x:row>
    <x:row r="10">
      <x:c r="A10" s="2" t="str">
        <x:v>Redemption rate per view</x:v>
      </x:c>
      <x:c r="B10" s="9" t="n">
        <x:v>0.005</x:v>
      </x:c>
      <x:c r="C10" s="2" t="str">
        <x:v>%</x:v>
      </x:c>
      <x:c r="D10" s="2" t="str">
        <x:v>Editable assumption</x:v>
      </x:c>
      <x:c r="E10" s="2" t="str"/>
    </x:row>
    <x:row r="11">
      <x:c r="A11" s="2" t="str">
        <x:v>Offer fee mode: 0 revenue share, 1 fixed CPA</x:v>
      </x:c>
      <x:c r="B11" s="8" t="n">
        <x:v>0</x:v>
      </x:c>
      <x:c r="C11" s="2" t="str"/>
      <x:c r="D11" s="2" t="str">
        <x:v>Editable assumption</x:v>
      </x:c>
      <x:c r="E11" s="2" t="str"/>
    </x:row>
    <x:row r="12">
      <x:c r="A12" s="2" t="str">
        <x:v>Fixed fee per redemption</x:v>
      </x:c>
      <x:c r="B12" s="11" t="n">
        <x:v>0</x:v>
      </x:c>
      <x:c r="C12" s="2" t="str">
        <x:v>USD</x:v>
      </x:c>
      <x:c r="D12" s="2" t="str">
        <x:v>Editable assumption</x:v>
      </x:c>
      <x:c r="E12" s="2" t="str"/>
    </x:row>
    <x:row r="13">
      <x:c r="A13" s="2" t="str">
        <x:v>Average basket</x:v>
      </x:c>
      <x:c r="B13" s="11" t="n">
        <x:v>60</x:v>
      </x:c>
      <x:c r="C13" s="2" t="str">
        <x:v>USD</x:v>
      </x:c>
      <x:c r="D13" s="2" t="str">
        <x:v>Editable assumption</x:v>
      </x:c>
      <x:c r="E13" s="2" t="str"/>
    </x:row>
    <x:row r="14">
      <x:c r="A14" s="2" t="str">
        <x:v>Advertiser fee as share of sale</x:v>
      </x:c>
      <x:c r="B14" s="9" t="n">
        <x:v>0.05</x:v>
      </x:c>
      <x:c r="C14" s="2" t="str">
        <x:v>%</x:v>
      </x:c>
      <x:c r="D14" s="2" t="str">
        <x:v>Editable assumption</x:v>
      </x:c>
      <x:c r="E14" s="2" t="str"/>
    </x:row>
    <x:row r="15">
      <x:c r="A15" s="2" t="str">
        <x:v>Consumer incentive share of billings</x:v>
      </x:c>
      <x:c r="B15" s="9" t="n">
        <x:v>0.39</x:v>
      </x:c>
      <x:c r="C15" s="2" t="str">
        <x:v>%</x:v>
      </x:c>
      <x:c r="D15" s="2" t="str">
        <x:v>Our calculation: Cardlytics FY2025 incentives / billings</x:v>
      </x:c>
      <x:c r="E15" s="2" t="str">
        <x:v>https://www.sec.gov/Archives/edgar/data/1666071/000166607126000010/cdlx-20251231.htm</x:v>
      </x:c>
    </x:row>
    <x:row r="16">
      <x:c r="A16" s="2" t="str">
        <x:v>Partner share after incentives</x:v>
      </x:c>
      <x:c r="B16" s="9" t="n">
        <x:v>0</x:v>
      </x:c>
      <x:c r="C16" s="2" t="str">
        <x:v>%</x:v>
      </x:c>
      <x:c r="D16" s="2" t="str">
        <x:v>Editable assumption</x:v>
      </x:c>
      <x:c r="E16" s="2" t="str"/>
    </x:row>
    <x:row r="17">
      <x:c r="A17" s="2" t="str">
        <x:v>Sessions per active user</x:v>
      </x:c>
      <x:c r="B17" s="8" t="n">
        <x:v>10</x:v>
      </x:c>
      <x:c r="C17" s="2" t="str"/>
      <x:c r="D17" s="2" t="str">
        <x:v>Editable assumption</x:v>
      </x:c>
      <x:c r="E17" s="2" t="str"/>
    </x:row>
    <x:row r="18">
      <x:c r="A18" s="2" t="str">
        <x:v>Ad impressions per session</x:v>
      </x:c>
      <x:c r="B18" s="8" t="n">
        <x:v>1</x:v>
      </x:c>
      <x:c r="C18" s="2" t="str"/>
      <x:c r="D18" s="2" t="str">
        <x:v>Editable assumption</x:v>
      </x:c>
      <x:c r="E18" s="2" t="str"/>
    </x:row>
    <x:row r="19">
      <x:c r="A19" s="2" t="str">
        <x:v>Monetizable share</x:v>
      </x:c>
      <x:c r="B19" s="9" t="n">
        <x:v>0.5</x:v>
      </x:c>
      <x:c r="C19" s="2" t="str">
        <x:v>%</x:v>
      </x:c>
      <x:c r="D19" s="2" t="str">
        <x:v>Editable assumption</x:v>
      </x:c>
      <x:c r="E19" s="2" t="str"/>
    </x:row>
    <x:row r="20">
      <x:c r="A20" s="2" t="str">
        <x:v>Fill rate</x:v>
      </x:c>
      <x:c r="B20" s="9" t="n">
        <x:v>0.6</x:v>
      </x:c>
      <x:c r="C20" s="2" t="str">
        <x:v>%</x:v>
      </x:c>
      <x:c r="D20" s="2" t="str">
        <x:v>Editable assumption</x:v>
      </x:c>
      <x:c r="E20" s="2" t="str"/>
    </x:row>
    <x:row r="21">
      <x:c r="A21" s="2" t="str">
        <x:v>Onsite CPM</x:v>
      </x:c>
      <x:c r="B21" s="11" t="n">
        <x:v>8</x:v>
      </x:c>
      <x:c r="C21" s="2" t="str">
        <x:v>USD</x:v>
      </x:c>
      <x:c r="D21" s="2" t="str">
        <x:v>Editable assumption</x:v>
      </x:c>
      <x:c r="E21" s="2" t="str"/>
    </x:row>
    <x:row r="22">
      <x:c r="A22" s="2" t="str">
        <x:v>Onsite model: 0 CPM, 1 CPC</x:v>
      </x:c>
      <x:c r="B22" s="8" t="n">
        <x:v>0</x:v>
      </x:c>
      <x:c r="C22" s="2" t="str"/>
      <x:c r="D22" s="2" t="str">
        <x:v>Editable assumption</x:v>
      </x:c>
      <x:c r="E22" s="2" t="str"/>
    </x:row>
    <x:row r="23">
      <x:c r="A23" s="2" t="str">
        <x:v>Onsite CTR</x:v>
      </x:c>
      <x:c r="B23" s="9" t="n">
        <x:v>0.01</x:v>
      </x:c>
      <x:c r="C23" s="2" t="str">
        <x:v>%</x:v>
      </x:c>
      <x:c r="D23" s="2" t="str">
        <x:v>Editable assumption</x:v>
      </x:c>
      <x:c r="E23" s="2" t="str"/>
    </x:row>
    <x:row r="24">
      <x:c r="A24" s="2" t="str">
        <x:v>Onsite CPC</x:v>
      </x:c>
      <x:c r="B24" s="11" t="n">
        <x:v>0.96</x:v>
      </x:c>
      <x:c r="C24" s="2" t="str">
        <x:v>USD</x:v>
      </x:c>
      <x:c r="D24" s="2" t="str">
        <x:v>Skai Q1 2026; April 28, 2026</x:v>
      </x:c>
      <x:c r="E24" s="2" t="str">
        <x:v>https://skai.io/press-releases/ai-adoption-rises-as-retail-media-delivers-record-efficiency-gains-in-q1-skai-data-shows/</x:v>
      </x:c>
    </x:row>
    <x:row r="25">
      <x:c r="A25" s="2" t="str">
        <x:v>Owned screens</x:v>
      </x:c>
      <x:c r="B25" s="8" t="n">
        <x:v>0</x:v>
      </x:c>
      <x:c r="C25" s="2" t="str"/>
      <x:c r="D25" s="2" t="str">
        <x:v>Editable assumption</x:v>
      </x:c>
      <x:c r="E25" s="2" t="str"/>
    </x:row>
    <x:row r="26">
      <x:c r="A26" s="2" t="str">
        <x:v>Plays per screen per day</x:v>
      </x:c>
      <x:c r="B26" s="8" t="n">
        <x:v>200</x:v>
      </x:c>
      <x:c r="C26" s="2" t="str"/>
      <x:c r="D26" s="2" t="str">
        <x:v>Editable assumption</x:v>
      </x:c>
      <x:c r="E26" s="2" t="str"/>
    </x:row>
    <x:row r="27">
      <x:c r="A27" s="2" t="str">
        <x:v>Opportunity to see per play</x:v>
      </x:c>
      <x:c r="B27" s="8" t="n">
        <x:v>2</x:v>
      </x:c>
      <x:c r="C27" s="2" t="str"/>
      <x:c r="D27" s="2" t="str">
        <x:v>Editable assumption</x:v>
      </x:c>
      <x:c r="E27" s="2" t="str"/>
    </x:row>
    <x:row r="28">
      <x:c r="A28" s="2" t="str">
        <x:v>Screen sell-through</x:v>
      </x:c>
      <x:c r="B28" s="9" t="n">
        <x:v>0.3</x:v>
      </x:c>
      <x:c r="C28" s="2" t="str">
        <x:v>%</x:v>
      </x:c>
      <x:c r="D28" s="2" t="str">
        <x:v>Editable assumption</x:v>
      </x:c>
      <x:c r="E28" s="2" t="str"/>
    </x:row>
    <x:row r="29">
      <x:c r="A29" s="2" t="str">
        <x:v>Screen CPM</x:v>
      </x:c>
      <x:c r="B29" s="11" t="n">
        <x:v>15</x:v>
      </x:c>
      <x:c r="C29" s="2" t="str">
        <x:v>USD</x:v>
      </x:c>
      <x:c r="D29" s="2" t="str">
        <x:v>Editable assumption</x:v>
      </x:c>
      <x:c r="E29" s="2" t="str"/>
    </x:row>
    <x:row r="30">
      <x:c r="A30" s="2" t="str">
        <x:v>Offsite match rate</x:v>
      </x:c>
      <x:c r="B30" s="9" t="n">
        <x:v>0.5</x:v>
      </x:c>
      <x:c r="C30" s="2" t="str">
        <x:v>%</x:v>
      </x:c>
      <x:c r="D30" s="2" t="str">
        <x:v>Editable assumption</x:v>
      </x:c>
      <x:c r="E30" s="2" t="str"/>
    </x:row>
    <x:row r="31">
      <x:c r="A31" s="2" t="str">
        <x:v>Offsite monthly frequency</x:v>
      </x:c>
      <x:c r="B31" s="8" t="n">
        <x:v>10</x:v>
      </x:c>
      <x:c r="C31" s="2" t="str"/>
      <x:c r="D31" s="2" t="str">
        <x:v>Editable assumption</x:v>
      </x:c>
      <x:c r="E31" s="2" t="str"/>
    </x:row>
    <x:row r="32">
      <x:c r="A32" s="2" t="str">
        <x:v>Offsite CPM</x:v>
      </x:c>
      <x:c r="B32" s="11" t="n">
        <x:v>8</x:v>
      </x:c>
      <x:c r="C32" s="2" t="str">
        <x:v>USD</x:v>
      </x:c>
      <x:c r="D32" s="2" t="str">
        <x:v>Editable assumption</x:v>
      </x:c>
      <x:c r="E32" s="2" t="str"/>
    </x:row>
    <x:row r="33">
      <x:c r="A33" s="2" t="str">
        <x:v>Offsite retained share</x:v>
      </x:c>
      <x:c r="B33" s="9" t="n">
        <x:v>0.25</x:v>
      </x:c>
      <x:c r="C33" s="2" t="str">
        <x:v>%</x:v>
      </x:c>
      <x:c r="D33" s="2" t="str">
        <x:v>Editable assumption</x:v>
      </x:c>
      <x:c r="E33" s="2" t="str"/>
    </x:row>
    <x:row r="34">
      <x:c r="A34" s="2" t="str">
        <x:v>Platform fee</x:v>
      </x:c>
      <x:c r="B34" s="9" t="n">
        <x:v>0.15</x:v>
      </x:c>
      <x:c r="C34" s="2" t="str">
        <x:v>%</x:v>
      </x:c>
      <x:c r="D34" s="2" t="str">
        <x:v>Editable assumption</x:v>
      </x:c>
      <x:c r="E34" s="2" t="str"/>
    </x:row>
    <x:row r="35">
      <x:c r="A35" s="2" t="str">
        <x:v>Annual fixed platform fee</x:v>
      </x:c>
      <x:c r="B35" s="11" t="n">
        <x:v>0</x:v>
      </x:c>
      <x:c r="C35" s="2" t="str">
        <x:v>USD</x:v>
      </x:c>
      <x:c r="D35" s="2" t="str">
        <x:v>Editable assumption</x:v>
      </x:c>
      <x:c r="E35" s="2" t="str"/>
    </x:row>
    <x:row r="36">
      <x:c r="A36" s="2" t="str">
        <x:v>Team FTEs</x:v>
      </x:c>
      <x:c r="B36" s="8" t="n">
        <x:v>12</x:v>
      </x:c>
      <x:c r="C36" s="2" t="str"/>
      <x:c r="D36" s="2" t="str">
        <x:v>Editable assumption</x:v>
      </x:c>
      <x:c r="E36" s="2" t="str"/>
    </x:row>
    <x:row r="37">
      <x:c r="A37" s="2" t="str">
        <x:v>Loaded annual cost per FTE</x:v>
      </x:c>
      <x:c r="B37" s="11" t="n">
        <x:v>176774</x:v>
      </x:c>
      <x:c r="C37" s="2" t="str">
        <x:v>USD</x:v>
      </x:c>
      <x:c r="D37" s="2" t="str">
        <x:v>BLS May 2025 wage × 1.3 assumed loading</x:v>
      </x:c>
      <x:c r="E37" s="2" t="str">
        <x:v>https://www.bls.gov/ooh/computer-and-information-technology/software-developers.htm</x:v>
      </x:c>
    </x:row>
    <x:row r="38">
      <x:c r="A38" s="2" t="str">
        <x:v>Annual measurement and clean-room cost</x:v>
      </x:c>
      <x:c r="B38" s="11" t="n">
        <x:v>300000</x:v>
      </x:c>
      <x:c r="C38" s="2" t="str">
        <x:v>USD</x:v>
      </x:c>
      <x:c r="D38" s="2" t="str">
        <x:v>Editable assumption</x:v>
      </x:c>
      <x:c r="E38" s="2" t="str"/>
    </x:row>
    <x:row r="39">
      <x:c r="A39" s="2" t="str">
        <x:v>Sales commission on net revenue</x:v>
      </x:c>
      <x:c r="B39" s="9" t="n">
        <x:v>0.05</x:v>
      </x:c>
      <x:c r="C39" s="2" t="str">
        <x:v>%</x:v>
      </x:c>
      <x:c r="D39" s="2" t="str">
        <x:v>Editable assumption</x:v>
      </x:c>
      <x:c r="E39" s="2" t="str"/>
    </x:row>
    <x:row r="40">
      <x:c r="A40" s="2" t="str">
        <x:v>One-off build and legal cost</x:v>
      </x:c>
      <x:c r="B40" s="11" t="n">
        <x:v>2000000</x:v>
      </x:c>
      <x:c r="C40" s="2" t="str">
        <x:v>USD</x:v>
      </x:c>
      <x:c r="D40" s="2" t="str">
        <x:v>Editable assumption</x:v>
      </x:c>
      <x:c r="E40" s="2" t="str"/>
    </x:row>
    <x:row r="41">
      <x:c r="A41" s="2" t="str">
        <x:v>Year 1 ramp</x:v>
      </x:c>
      <x:c r="B41" s="9" t="n">
        <x:v>0.5</x:v>
      </x:c>
      <x:c r="C41" s="2" t="str">
        <x:v>%</x:v>
      </x:c>
      <x:c r="D41" s="2" t="str">
        <x:v>Editable assumption</x:v>
      </x:c>
      <x:c r="E41" s="2" t="str"/>
    </x:row>
    <x:row r="42">
      <x:c r="A42" s="2" t="str">
        <x:v>Year 2 ramp</x:v>
      </x:c>
      <x:c r="B42" s="9" t="n">
        <x:v>0.85</x:v>
      </x:c>
      <x:c r="C42" s="2" t="str">
        <x:v>%</x:v>
      </x:c>
      <x:c r="D42" s="2" t="str">
        <x:v>Editable assumption</x:v>
      </x:c>
      <x:c r="E42" s="2" t="str"/>
    </x:row>
    <x:row r="43">
      <x:c r="A43" s="2" t="str">
        <x:v>Year 3 ramp</x:v>
      </x:c>
      <x:c r="B43" s="9" t="n">
        <x:v>1</x:v>
      </x:c>
      <x:c r="C43" s="2" t="str">
        <x:v>%</x:v>
      </x:c>
      <x:c r="D43" s="2" t="str">
        <x:v>Editable assumption</x:v>
      </x:c>
      <x:c r="E43" s="2" t="str"/>
    </x:row>
    <x:row r="44">
      <x:c r="A44" s="2" t="str">
        <x:v>Discount rate</x:v>
      </x:c>
      <x:c r="B44" s="9" t="n">
        <x:v>0.1</x:v>
      </x:c>
      <x:c r="C44" s="2" t="str">
        <x:v>%</x:v>
      </x:c>
      <x:c r="D44" s="2" t="str">
        <x:v>Editable assumption</x:v>
      </x:c>
      <x:c r="E44" s="2" t="str"/>
    </x:row>
  </x:sheetData>
  <x:pageMargins left="0.7" right="0.7" top="0.75" bottom="0.75" header="0.3" footer="0.3"/>
</x:worksheet>
</file>