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65211331040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del" sheetId="1" r:id="R4394085f68974912"/>
    <x:sheet xmlns:r="http://schemas.openxmlformats.org/officeDocument/2006/relationships" name="Inputs" sheetId="2" r:id="R4b3c44d432c04a9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;(#,##0.00);&quot;-&quot;"/>
    <x:numFmt numFmtId="201" formatCode="0.0%;(0.0%);&quot;-&quot;"/>
    <x:numFmt numFmtId="202" formatCode="&quot;$&quot;#,##0;(&quot;$&quot;#,##0);&quot;-&quot;"/>
    <x:numFmt numFmtId="203" formatCode="&quot;$&quot;#,##0.00"/>
  </x:numFmts>
  <x:fonts count="5">
    <x:font>
      <x:sz val="11"/>
      <x:name val="Carlito"/>
    </x:font>
    <x:font>
      <x:sz val="10"/>
      <x:color rgb="FF111827"/>
      <x:name val="Arial"/>
    </x:font>
    <x:font>
      <x:b/>
      <x:sz val="15"/>
      <x:color rgb="FF111827"/>
      <x:name val="Arial"/>
    </x:font>
    <x:font>
      <x:b/>
      <x:sz val="10"/>
      <x:color rgb="FFFFFFFF"/>
      <x:name val="Arial"/>
    </x:font>
    <x:font>
      <x:sz val="10"/>
      <x:color rgb="FF1661BB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3B59"/>
      </x:patternFill>
    </x:fill>
    <x:fill>
      <x:patternFill patternType="solid">
        <x:fgColor rgb="FFFFF5D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/>
    </x:xf>
    <x:xf numFmtId="202" fontId="4" fillId="3" borderId="0" xfId="0" applyNumberFormat="1" applyFont="1" applyFill="1" applyBorder="1" applyAlignment="1">
      <x:alignment vertical="center"/>
    </x:xf>
    <x:xf numFmtId="203" fontId="4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648bcdc8e24612" /><Relationship Type="http://schemas.openxmlformats.org/officeDocument/2006/relationships/theme" Target="/xl/theme/theme1.xml" Id="R9a4c734315454160" /><Relationship Type="http://schemas.openxmlformats.org/officeDocument/2006/relationships/sharedStrings" Target="/xl/sharedStrings.xml" Id="R3f86b460faa346f3" /><Relationship Type="http://schemas.openxmlformats.org/officeDocument/2006/relationships/worksheet" Target="/xl/worksheets/sheet1.xml" Id="R4394085f68974912" /><Relationship Type="http://schemas.openxmlformats.org/officeDocument/2006/relationships/worksheet" Target="/xl/worksheets/sheet2.xml" Id="R4b3c44d432c04a9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63B59"/>
  </x:sheetPr>
  <x:sheetViews>
    <x:sheetView showGridLines="0" workbookViewId="0"/>
  </x:sheetViews>
  <x:sheetFormatPr defaultRowHeight="15"/>
  <x:cols>
    <x:col min="2" max="2" width="58" hidden="0" customWidth="1"/>
    <x:col min="3" max="3" width="21" hidden="0" customWidth="1"/>
  </x:cols>
  <x:sheetData>
    <x:row r="2">
      <x:c r="B2" s="3" t="str">
        <x:v>Retail media economics</x:v>
      </x:c>
      <x:c r="C2" s="2"/>
    </x:row>
    <x:row r="3">
      <x:c r="B3" s="2" t="str">
        <x:v>October 17, 2026. Illustrative model. Edit inputs and check sources.</x:v>
      </x:c>
      <x:c r="C3" s="2"/>
    </x:row>
    <x:row r="4">
      <x:c r="B4" s="2"/>
      <x:c r="C4" s="2"/>
    </x:row>
    <x:row r="5" ht="25" customHeight="1">
      <x:c r="B5" s="5" t="str">
        <x:v>Calculated result</x:v>
      </x:c>
      <x:c r="C5" s="5" t="str">
        <x:v>Value</x:v>
      </x:c>
    </x:row>
    <x:row r="6">
      <x:c r="B6" s="2" t="str">
        <x:v>Monthly pageviews</x:v>
      </x:c>
      <x:c r="C6" s="12" t="n">
        <x:f>Inputs!$B$6*Inputs!$B$7</x:f>
        <x:v>300000000</x:v>
      </x:c>
    </x:row>
    <x:row r="7">
      <x:c r="B7" s="2" t="str">
        <x:v>Available slots</x:v>
      </x:c>
      <x:c r="C7" s="12" t="n">
        <x:f>$C$6*Inputs!$B$8</x:f>
        <x:v>600000000</x:v>
      </x:c>
    </x:row>
    <x:row r="8">
      <x:c r="B8" s="2" t="str">
        <x:v>Monetizable slots</x:v>
      </x:c>
      <x:c r="C8" s="12" t="n">
        <x:f>$C$7*Inputs!$B$9</x:f>
        <x:v>360000000</x:v>
      </x:c>
    </x:row>
    <x:row r="9">
      <x:c r="B9" s="2" t="str">
        <x:v>Monthly sponsored product revenue</x:v>
      </x:c>
      <x:c r="C9" s="13" t="n">
        <x:f>$C$8*Inputs!$B$10*Inputs!$B$11*Inputs!$B$12</x:f>
        <x:v>1728000</x:v>
      </x:c>
    </x:row>
    <x:row r="10">
      <x:c r="B10" s="2" t="str">
        <x:v>Monthly display revenue</x:v>
      </x:c>
      <x:c r="C10" s="13" t="n">
        <x:f>$C$8*Inputs!$B$13*Inputs!$B$14/1000*Inputs!$B$15</x:f>
        <x:v>540000</x:v>
      </x:c>
    </x:row>
    <x:row r="11">
      <x:c r="B11" s="2" t="str">
        <x:v>Monthly offsite gross billings</x:v>
      </x:c>
      <x:c r="C11" s="13" t="n">
        <x:f>Inputs!$B$16*Inputs!$B$17*Inputs!$B$18/1000*Inputs!$B$19</x:f>
        <x:v>320000</x:v>
      </x:c>
    </x:row>
    <x:row r="12">
      <x:c r="B12" s="2" t="str">
        <x:v>Monthly offsite retained revenue</x:v>
      </x:c>
      <x:c r="C12" s="13" t="n">
        <x:f>$C$11*Inputs!$B$20</x:f>
        <x:v>80000</x:v>
      </x:c>
    </x:row>
    <x:row r="13">
      <x:c r="B13" s="2" t="str">
        <x:v>Monthly in-store revenue</x:v>
      </x:c>
      <x:c r="C13" s="13" t="n">
        <x:f>Inputs!$B$21*Inputs!$B$22*Inputs!$B$23*Inputs!$B$24*30*Inputs!$B$25/1000*Inputs!$B$26</x:f>
        <x:v>270000</x:v>
      </x:c>
    </x:row>
    <x:row r="14">
      <x:c r="B14" s="2" t="str">
        <x:v>Monthly gross billings</x:v>
      </x:c>
      <x:c r="C14" s="13" t="n">
        <x:f>$C$9+$C$10+$C$11+$C$13</x:f>
        <x:v>2858000</x:v>
      </x:c>
    </x:row>
    <x:row r="15">
      <x:c r="B15" s="2" t="str">
        <x:v>Monthly retained revenue</x:v>
      </x:c>
      <x:c r="C15" s="13" t="n">
        <x:f>$C$9+$C$10+$C$12+$C$13</x:f>
        <x:v>2618000</x:v>
      </x:c>
    </x:row>
    <x:row r="16">
      <x:c r="B16" s="2" t="str">
        <x:v>Monthly platform costs</x:v>
      </x:c>
      <x:c r="C16" s="13" t="n">
        <x:f>$C$15*Inputs!$B$27+Inputs!$B$28/12</x:f>
        <x:v>392700</x:v>
      </x:c>
    </x:row>
    <x:row r="17">
      <x:c r="B17" s="2" t="str">
        <x:v>Monthly team cost</x:v>
      </x:c>
      <x:c r="C17" s="13" t="n">
        <x:f>Inputs!$B$29*Inputs!$B$30/12</x:f>
        <x:v>147311.66666666666</x:v>
      </x:c>
    </x:row>
    <x:row r="18">
      <x:c r="B18" s="2" t="str">
        <x:v>Monthly contribution</x:v>
      </x:c>
      <x:c r="C18" s="13" t="n">
        <x:f>$C$15-$C$16-$C$17-Inputs!$B$31</x:f>
        <x:v>2077988.3333333333</x:v>
      </x:c>
    </x:row>
    <x:row r="19">
      <x:c r="B19" s="2" t="str">
        <x:v>Annual gross billings</x:v>
      </x:c>
      <x:c r="C19" s="13" t="n">
        <x:f>$C$14*12</x:f>
        <x:v>34296000</x:v>
      </x:c>
    </x:row>
    <x:row r="20">
      <x:c r="B20" s="2" t="str">
        <x:v>Annual retained revenue</x:v>
      </x:c>
      <x:c r="C20" s="13" t="n">
        <x:f>$C$15*12</x:f>
        <x:v>31416000</x:v>
      </x:c>
    </x:row>
    <x:row r="21">
      <x:c r="B21" s="2" t="str">
        <x:v>Annual contribution</x:v>
      </x:c>
      <x:c r="C21" s="13" t="n">
        <x:f>$C$18*12</x:f>
        <x:v>24935860</x:v>
      </x:c>
    </x:row>
    <x:row r="22">
      <x:c r="B22" s="2" t="str">
        <x:v>Gross billings / GMV</x:v>
      </x:c>
      <x:c r="C22" s="14" t="n">
        <x:f>IF(Inputs!$B$32&gt;0,$C$19/Inputs!$B$32,"n.a.")</x:f>
        <x:v>0.0068592</x:v>
      </x:c>
    </x:row>
    <x:row r="23">
      <x:c r="B23" s="2" t="str">
        <x:v>Net revenue / GMV</x:v>
      </x:c>
      <x:c r="C23" s="14" t="n">
        <x:f>IF(Inputs!$B$32&gt;0,$C$20/Inputs!$B$32,"n.a.")</x:f>
        <x:v>0.0062832</x:v>
      </x:c>
    </x:row>
    <x:row r="24">
      <x:c r="B24" s="2" t="str">
        <x:v>Onsite revenue / GMV</x:v>
      </x:c>
      <x:c r="C24" s="14" t="n">
        <x:f>IF(Inputs!$B$32&gt;0,($C$9+$C$10)*12/Inputs!$B$32,"n.a.")</x:f>
        <x:v>0.0054432</x:v>
      </x:c>
    </x:row>
    <x:row r="25">
      <x:c r="B25" s="2" t="str">
        <x:v>Contribution margin</x:v>
      </x:c>
      <x:c r="C25" s="14" t="n">
        <x:f>IF($C$15&gt;0,$C$18/$C$15,"n.a.")</x:f>
        <x:v>0.7937312197606315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57299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6" hidden="0" customWidth="1"/>
    <x:col min="2" max="2" width="20" hidden="0" customWidth="1"/>
    <x:col min="3" max="3" width="12" hidden="0" customWidth="1"/>
    <x:col min="4" max="4" width="70" hidden="0" customWidth="1"/>
    <x:col min="5" max="5" width="105" hidden="0" customWidth="1"/>
  </x:cols>
  <x:sheetData>
    <x:row r="2">
      <x:c r="A2" s="3" t="str">
        <x:v>Editable model inputs</x:v>
      </x:c>
      <x:c r="B2" s="2"/>
      <x:c r="C2" s="2"/>
      <x:c r="D2" s="2"/>
      <x:c r="E2" s="2"/>
    </x:row>
    <x:row r="3">
      <x:c r="A3" s="2" t="str">
        <x:v>Percentage inputs store fractions. Source links and assumption labels are shown beside each input.</x:v>
      </x:c>
      <x:c r="B3" s="2"/>
      <x:c r="C3" s="2"/>
      <x:c r="D3" s="2" t="str">
        <x:v>CC BY 4.0</x:v>
      </x:c>
      <x:c r="E3" s="2" t="str">
        <x:v>https://creativecommons.org/licenses/by/4.0/</x:v>
      </x:c>
    </x:row>
    <x:row r="4">
      <x:c r="A4" s="2"/>
      <x:c r="B4" s="2"/>
      <x:c r="C4" s="2"/>
      <x:c r="D4" s="2"/>
      <x:c r="E4" s="2"/>
    </x:row>
    <x:row r="5" ht="25" customHeight="1">
      <x:c r="A5" s="5" t="str">
        <x:v>Input</x:v>
      </x:c>
      <x:c r="B5" s="5" t="str">
        <x:v>Value</x:v>
      </x:c>
      <x:c r="C5" s="5" t="str">
        <x:v>Unit</x:v>
      </x:c>
      <x:c r="D5" s="5" t="str">
        <x:v>Source or assumption</x:v>
      </x:c>
      <x:c r="E5" s="5" t="str">
        <x:v>Source URL</x:v>
      </x:c>
    </x:row>
    <x:row r="6">
      <x:c r="A6" s="2" t="str">
        <x:v>Monthly visits</x:v>
      </x:c>
      <x:c r="B6" s="8" t="n">
        <x:v>50000000</x:v>
      </x:c>
      <x:c r="C6" s="2" t="str"/>
      <x:c r="D6" s="2" t="str">
        <x:v>Editable assumption</x:v>
      </x:c>
      <x:c r="E6" s="2" t="str"/>
    </x:row>
    <x:row r="7">
      <x:c r="A7" s="2" t="str">
        <x:v>Pages per visit</x:v>
      </x:c>
      <x:c r="B7" s="8" t="n">
        <x:v>6</x:v>
      </x:c>
      <x:c r="C7" s="2" t="str"/>
      <x:c r="D7" s="2" t="str">
        <x:v>Editable assumption</x:v>
      </x:c>
      <x:c r="E7" s="2" t="str"/>
    </x:row>
    <x:row r="8">
      <x:c r="A8" s="2" t="str">
        <x:v>Ad slots per page</x:v>
      </x:c>
      <x:c r="B8" s="8" t="n">
        <x:v>2</x:v>
      </x:c>
      <x:c r="C8" s="2" t="str"/>
      <x:c r="D8" s="2" t="str">
        <x:v>Editable assumption</x:v>
      </x:c>
      <x:c r="E8" s="2" t="str"/>
    </x:row>
    <x:row r="9">
      <x:c r="A9" s="2" t="str">
        <x:v>Monetizable share</x:v>
      </x:c>
      <x:c r="B9" s="9" t="n">
        <x:v>0.6</x:v>
      </x:c>
      <x:c r="C9" s="2" t="str">
        <x:v>%</x:v>
      </x:c>
      <x:c r="D9" s="2" t="str">
        <x:v>Editable assumption</x:v>
      </x:c>
      <x:c r="E9" s="2" t="str"/>
    </x:row>
    <x:row r="10">
      <x:c r="A10" s="2" t="str">
        <x:v>Sponsored product share</x:v>
      </x:c>
      <x:c r="B10" s="9" t="n">
        <x:v>0.5</x:v>
      </x:c>
      <x:c r="C10" s="2" t="str">
        <x:v>%</x:v>
      </x:c>
      <x:c r="D10" s="2" t="str">
        <x:v>Editable assumption</x:v>
      </x:c>
      <x:c r="E10" s="2" t="str"/>
    </x:row>
    <x:row r="11">
      <x:c r="A11" s="2" t="str">
        <x:v>Sponsored product CTR</x:v>
      </x:c>
      <x:c r="B11" s="9" t="n">
        <x:v>0.01</x:v>
      </x:c>
      <x:c r="C11" s="2" t="str">
        <x:v>%</x:v>
      </x:c>
      <x:c r="D11" s="2" t="str">
        <x:v>Editable assumption</x:v>
      </x:c>
      <x:c r="E11" s="2" t="str"/>
    </x:row>
    <x:row r="12">
      <x:c r="A12" s="2" t="str">
        <x:v>Sponsored product CPC</x:v>
      </x:c>
      <x:c r="B12" s="11" t="n">
        <x:v>0.96</x:v>
      </x:c>
      <x:c r="C12" s="2" t="str">
        <x:v>USD</x:v>
      </x:c>
      <x:c r="D12" s="2" t="str">
        <x:v>Skai Q1 2026; April 28, 2026</x:v>
      </x:c>
      <x:c r="E12" s="2" t="str">
        <x:v>https://skai.io/press-releases/ai-adoption-rises-as-retail-media-delivers-record-efficiency-gains-in-q1-skai-data-shows/</x:v>
      </x:c>
    </x:row>
    <x:row r="13">
      <x:c r="A13" s="2" t="str">
        <x:v>Display share</x:v>
      </x:c>
      <x:c r="B13" s="9" t="n">
        <x:v>0.5</x:v>
      </x:c>
      <x:c r="C13" s="2" t="str">
        <x:v>%</x:v>
      </x:c>
      <x:c r="D13" s="2" t="str">
        <x:v>Editable assumption</x:v>
      </x:c>
      <x:c r="E13" s="2" t="str"/>
    </x:row>
    <x:row r="14">
      <x:c r="A14" s="2" t="str">
        <x:v>Display fill rate</x:v>
      </x:c>
      <x:c r="B14" s="9" t="n">
        <x:v>0.5</x:v>
      </x:c>
      <x:c r="C14" s="2" t="str">
        <x:v>%</x:v>
      </x:c>
      <x:c r="D14" s="2" t="str">
        <x:v>Editable assumption</x:v>
      </x:c>
      <x:c r="E14" s="2" t="str"/>
    </x:row>
    <x:row r="15">
      <x:c r="A15" s="2" t="str">
        <x:v>Display CPM</x:v>
      </x:c>
      <x:c r="B15" s="11" t="n">
        <x:v>6</x:v>
      </x:c>
      <x:c r="C15" s="2" t="str">
        <x:v>USD</x:v>
      </x:c>
      <x:c r="D15" s="2" t="str">
        <x:v>Editable assumption</x:v>
      </x:c>
      <x:c r="E15" s="2" t="str"/>
    </x:row>
    <x:row r="16">
      <x:c r="A16" s="2" t="str">
        <x:v>Loyalty members</x:v>
      </x:c>
      <x:c r="B16" s="8" t="n">
        <x:v>8000000</x:v>
      </x:c>
      <x:c r="C16" s="2" t="str"/>
      <x:c r="D16" s="2" t="str">
        <x:v>Editable assumption</x:v>
      </x:c>
      <x:c r="E16" s="2" t="str"/>
    </x:row>
    <x:row r="17">
      <x:c r="A17" s="2" t="str">
        <x:v>Offsite match rate</x:v>
      </x:c>
      <x:c r="B17" s="9" t="n">
        <x:v>0.5</x:v>
      </x:c>
      <x:c r="C17" s="2" t="str">
        <x:v>%</x:v>
      </x:c>
      <x:c r="D17" s="2" t="str">
        <x:v>LiveRamp company claim; June 30, 2026</x:v>
      </x:c>
      <x:c r="E17" s="2" t="str">
        <x:v>https://liveramp.com/explainer/identity-graph-match-rate</x:v>
      </x:c>
    </x:row>
    <x:row r="18">
      <x:c r="A18" s="2" t="str">
        <x:v>Offsite monthly frequency</x:v>
      </x:c>
      <x:c r="B18" s="8" t="n">
        <x:v>10</x:v>
      </x:c>
      <x:c r="C18" s="2" t="str"/>
      <x:c r="D18" s="2" t="str">
        <x:v>Editable assumption</x:v>
      </x:c>
      <x:c r="E18" s="2" t="str"/>
    </x:row>
    <x:row r="19">
      <x:c r="A19" s="2" t="str">
        <x:v>Offsite CPM</x:v>
      </x:c>
      <x:c r="B19" s="11" t="n">
        <x:v>8</x:v>
      </x:c>
      <x:c r="C19" s="2" t="str">
        <x:v>USD</x:v>
      </x:c>
      <x:c r="D19" s="2" t="str">
        <x:v>Editable assumption</x:v>
      </x:c>
      <x:c r="E19" s="2" t="str"/>
    </x:row>
    <x:row r="20">
      <x:c r="A20" s="2" t="str">
        <x:v>Offsite take rate</x:v>
      </x:c>
      <x:c r="B20" s="9" t="n">
        <x:v>0.25</x:v>
      </x:c>
      <x:c r="C20" s="2" t="str">
        <x:v>%</x:v>
      </x:c>
      <x:c r="D20" s="2" t="str">
        <x:v>Editable assumption</x:v>
      </x:c>
      <x:c r="E20" s="2" t="str"/>
    </x:row>
    <x:row r="21">
      <x:c r="A21" s="2" t="str">
        <x:v>Stores</x:v>
      </x:c>
      <x:c r="B21" s="8" t="n">
        <x:v>500</x:v>
      </x:c>
      <x:c r="C21" s="2" t="str"/>
      <x:c r="D21" s="2" t="str">
        <x:v>Editable assumption</x:v>
      </x:c>
      <x:c r="E21" s="2" t="str"/>
    </x:row>
    <x:row r="22">
      <x:c r="A22" s="2" t="str">
        <x:v>Screens per store</x:v>
      </x:c>
      <x:c r="B22" s="8" t="n">
        <x:v>10</x:v>
      </x:c>
      <x:c r="C22" s="2" t="str"/>
      <x:c r="D22" s="2" t="str">
        <x:v>Editable assumption</x:v>
      </x:c>
      <x:c r="E22" s="2" t="str"/>
    </x:row>
    <x:row r="23">
      <x:c r="A23" s="2" t="str">
        <x:v>Plays per screen per day</x:v>
      </x:c>
      <x:c r="B23" s="8" t="n">
        <x:v>200</x:v>
      </x:c>
      <x:c r="C23" s="2" t="str"/>
      <x:c r="D23" s="2" t="str">
        <x:v>Editable assumption</x:v>
      </x:c>
      <x:c r="E23" s="2" t="str"/>
    </x:row>
    <x:row r="24">
      <x:c r="A24" s="2" t="str">
        <x:v>Opportunity to see per play</x:v>
      </x:c>
      <x:c r="B24" s="8" t="n">
        <x:v>2</x:v>
      </x:c>
      <x:c r="C24" s="2" t="str"/>
      <x:c r="D24" s="2" t="str">
        <x:v>Editable assumption</x:v>
      </x:c>
      <x:c r="E24" s="2" t="str"/>
    </x:row>
    <x:row r="25">
      <x:c r="A25" s="2" t="str">
        <x:v>Screen sell-through</x:v>
      </x:c>
      <x:c r="B25" s="9" t="n">
        <x:v>0.3</x:v>
      </x:c>
      <x:c r="C25" s="2" t="str">
        <x:v>%</x:v>
      </x:c>
      <x:c r="D25" s="2" t="str">
        <x:v>Editable assumption</x:v>
      </x:c>
      <x:c r="E25" s="2" t="str"/>
    </x:row>
    <x:row r="26">
      <x:c r="A26" s="2" t="str">
        <x:v>Screen CPM</x:v>
      </x:c>
      <x:c r="B26" s="11" t="n">
        <x:v>15</x:v>
      </x:c>
      <x:c r="C26" s="2" t="str">
        <x:v>USD</x:v>
      </x:c>
      <x:c r="D26" s="2" t="str">
        <x:v>Vendor estimate, July 28, 2026</x:v>
      </x:c>
      <x:c r="E26" s="2" t="str">
        <x:v>https://www.pygmalios.com/insights/how-to-price-in-store-retail-media-inventory</x:v>
      </x:c>
    </x:row>
    <x:row r="27">
      <x:c r="A27" s="2" t="str">
        <x:v>Platform fee on net revenue</x:v>
      </x:c>
      <x:c r="B27" s="9" t="n">
        <x:v>0.15</x:v>
      </x:c>
      <x:c r="C27" s="2" t="str">
        <x:v>%</x:v>
      </x:c>
      <x:c r="D27" s="2" t="str">
        <x:v>Editable assumption</x:v>
      </x:c>
      <x:c r="E27" s="2" t="str"/>
    </x:row>
    <x:row r="28">
      <x:c r="A28" s="2" t="str">
        <x:v>Fixed annual platform fee</x:v>
      </x:c>
      <x:c r="B28" s="11" t="n">
        <x:v>0</x:v>
      </x:c>
      <x:c r="C28" s="2" t="str">
        <x:v>USD</x:v>
      </x:c>
      <x:c r="D28" s="2" t="str">
        <x:v>Editable assumption</x:v>
      </x:c>
      <x:c r="E28" s="2" t="str"/>
    </x:row>
    <x:row r="29">
      <x:c r="A29" s="2" t="str">
        <x:v>Team FTEs</x:v>
      </x:c>
      <x:c r="B29" s="8" t="n">
        <x:v>10</x:v>
      </x:c>
      <x:c r="C29" s="2" t="str"/>
      <x:c r="D29" s="2" t="str">
        <x:v>Editable assumption</x:v>
      </x:c>
      <x:c r="E29" s="2" t="str"/>
    </x:row>
    <x:row r="30">
      <x:c r="A30" s="2" t="str">
        <x:v>Loaded annual cost per FTE</x:v>
      </x:c>
      <x:c r="B30" s="11" t="n">
        <x:v>176774</x:v>
      </x:c>
      <x:c r="C30" s="2" t="str">
        <x:v>USD</x:v>
      </x:c>
      <x:c r="D30" s="2" t="str">
        <x:v>BLS May 2025 wage × 1.3 assumed loading; August 27, 2026</x:v>
      </x:c>
      <x:c r="E30" s="2" t="str">
        <x:v>https://www.bls.gov/ooh/computer-and-information-technology/software-developers.htm</x:v>
      </x:c>
    </x:row>
    <x:row r="31">
      <x:c r="A31" s="2" t="str">
        <x:v>Other monthly costs</x:v>
      </x:c>
      <x:c r="B31" s="11" t="n">
        <x:v>0</x:v>
      </x:c>
      <x:c r="C31" s="2" t="str">
        <x:v>USD</x:v>
      </x:c>
      <x:c r="D31" s="2" t="str">
        <x:v>Editable assumption</x:v>
      </x:c>
      <x:c r="E31" s="2" t="str"/>
    </x:row>
    <x:row r="32">
      <x:c r="A32" s="2" t="str">
        <x:v>Annual GMV</x:v>
      </x:c>
      <x:c r="B32" s="11" t="n">
        <x:v>5000000000</x:v>
      </x:c>
      <x:c r="C32" s="2" t="str">
        <x:v>USD</x:v>
      </x:c>
      <x:c r="D32" s="2" t="str">
        <x:v>Editable assumption</x:v>
      </x:c>
      <x:c r="E32" s="2" t="str"/>
    </x:row>
  </x:sheetData>
  <x:pageMargins left="0.7" right="0.7" top="0.75" bottom="0.75" header="0.3" footer="0.3"/>
</x:worksheet>
</file>